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1455" windowWidth="9720" windowHeight="6435" tabRatio="815" activeTab="0"/>
  </bookViews>
  <sheets>
    <sheet name="молоко" sheetId="1" r:id="rId1"/>
    <sheet name="колибровка" sheetId="2" r:id="rId2"/>
  </sheets>
  <externalReferences>
    <externalReference r:id="rId5"/>
    <externalReference r:id="rId6"/>
    <externalReference r:id="rId7"/>
    <externalReference r:id="rId8"/>
  </externalReferences>
  <definedNames>
    <definedName name="Р18">#REF!</definedName>
    <definedName name="С5">#REF!</definedName>
  </definedNames>
  <calcPr fullCalcOnLoad="1"/>
</workbook>
</file>

<file path=xl/sharedStrings.xml><?xml version="1.0" encoding="utf-8"?>
<sst xmlns="http://schemas.openxmlformats.org/spreadsheetml/2006/main" count="93" uniqueCount="65">
  <si>
    <t>Гигант</t>
  </si>
  <si>
    <t>Ярыш</t>
  </si>
  <si>
    <t>Ирек</t>
  </si>
  <si>
    <t>По району</t>
  </si>
  <si>
    <t>Наименование хозяйств</t>
  </si>
  <si>
    <t>в/х расх</t>
  </si>
  <si>
    <t>валовый надой</t>
  </si>
  <si>
    <t>сдано всего</t>
  </si>
  <si>
    <t>прочие</t>
  </si>
  <si>
    <t>Удой на 1 корову кг</t>
  </si>
  <si>
    <t>на 1 корову кг</t>
  </si>
  <si>
    <t>Продкорпор</t>
  </si>
  <si>
    <t>Сайдашева</t>
  </si>
  <si>
    <t>Алмаз</t>
  </si>
  <si>
    <t>Вильданов</t>
  </si>
  <si>
    <t>сдано       ГМЗ</t>
  </si>
  <si>
    <t>погол. Коров</t>
  </si>
  <si>
    <t>разн     1.07. 09</t>
  </si>
  <si>
    <t xml:space="preserve"> </t>
  </si>
  <si>
    <t>Ост. КФХ</t>
  </si>
  <si>
    <t>ООО Продсервис</t>
  </si>
  <si>
    <t>Случка всего за м-ц</t>
  </si>
  <si>
    <t xml:space="preserve">                                                                       </t>
  </si>
  <si>
    <t>от населения</t>
  </si>
  <si>
    <t>ОАО Алабуга СОТЕ</t>
  </si>
  <si>
    <t>,</t>
  </si>
  <si>
    <t>Производство (физ.вес)  кг</t>
  </si>
  <si>
    <t>Реализовано (зач.вес)    цн</t>
  </si>
  <si>
    <t>Товарность молока в переводе на физ.вес</t>
  </si>
  <si>
    <t>разн. пред.   дню</t>
  </si>
  <si>
    <t>приплод всего за        м-ц</t>
  </si>
  <si>
    <t>факт</t>
  </si>
  <si>
    <t>%</t>
  </si>
  <si>
    <t>КФХ Вильданов</t>
  </si>
  <si>
    <t>план</t>
  </si>
  <si>
    <t>яровая пшеница</t>
  </si>
  <si>
    <t>ячмень</t>
  </si>
  <si>
    <t>овес</t>
  </si>
  <si>
    <t>вика</t>
  </si>
  <si>
    <t>горох</t>
  </si>
  <si>
    <t>ООО Р-Агро</t>
  </si>
  <si>
    <t>разн 2016г</t>
  </si>
  <si>
    <t>дата     2017 г</t>
  </si>
  <si>
    <t>ПК Камский</t>
  </si>
  <si>
    <t>ООО СХП им.Сайдашева</t>
  </si>
  <si>
    <t>ПК Ирек</t>
  </si>
  <si>
    <t>ТН</t>
  </si>
  <si>
    <t xml:space="preserve">Наименование     хозяйств </t>
  </si>
  <si>
    <t>Всего,тн</t>
  </si>
  <si>
    <t>Страховой фонд</t>
  </si>
  <si>
    <t>Переход. фонд</t>
  </si>
  <si>
    <t>ООО"Гигант"</t>
  </si>
  <si>
    <t xml:space="preserve">Тукаев.продкорп. </t>
  </si>
  <si>
    <t>ПК Биклянь</t>
  </si>
  <si>
    <t>ООО СХП"Ярыш"</t>
  </si>
  <si>
    <t>Аф Кама</t>
  </si>
  <si>
    <t xml:space="preserve">ООО Камский Бекон </t>
  </si>
  <si>
    <t xml:space="preserve"> КФХ (остальные)</t>
  </si>
  <si>
    <t xml:space="preserve">ООО Парадиз </t>
  </si>
  <si>
    <t>разн      1.09. 2017г</t>
  </si>
  <si>
    <t>ООО Р Агро</t>
  </si>
  <si>
    <t>ООО Биклянь</t>
  </si>
  <si>
    <t>Калибровка семян урожая 2017 года</t>
  </si>
  <si>
    <t xml:space="preserve">  </t>
  </si>
  <si>
    <t>Оперативная информация по молоку по хозяйствам Тукаевского района на 11.12.2017г.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</si>
</sst>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&quot;р.&quot;"/>
    <numFmt numFmtId="168" formatCode="0.00000"/>
    <numFmt numFmtId="169" formatCode="0.000000"/>
    <numFmt numFmtId="170" formatCode="0.0000000"/>
    <numFmt numFmtId="171" formatCode="0.00000000"/>
    <numFmt numFmtId="172" formatCode="_-* #,##0.000_р_._-;\-* #,##0.000_р_._-;_-* &quot;-&quot;??_р_._-;_-@_-"/>
    <numFmt numFmtId="173" formatCode="_-* #,##0.0_р_._-;\-* #,##0.0_р_._-;_-* &quot;-&quot;??_р_._-;_-@_-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0" fillId="0" borderId="0" xfId="0" applyBorder="1" applyAlignment="1">
      <alignment/>
    </xf>
    <xf numFmtId="0" fontId="11" fillId="0" borderId="10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5" fillId="34" borderId="0" xfId="0" applyFont="1" applyFill="1" applyAlignment="1">
      <alignment horizontal="center"/>
    </xf>
    <xf numFmtId="0" fontId="7" fillId="34" borderId="10" xfId="0" applyFont="1" applyFill="1" applyBorder="1" applyAlignment="1">
      <alignment horizontal="center" vertical="center" textRotation="90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textRotation="90" wrapText="1"/>
    </xf>
    <xf numFmtId="0" fontId="7" fillId="34" borderId="10" xfId="0" applyFont="1" applyFill="1" applyBorder="1" applyAlignment="1">
      <alignment horizontal="center"/>
    </xf>
    <xf numFmtId="164" fontId="7" fillId="34" borderId="10" xfId="0" applyNumberFormat="1" applyFont="1" applyFill="1" applyBorder="1" applyAlignment="1">
      <alignment horizontal="center"/>
    </xf>
    <xf numFmtId="1" fontId="7" fillId="34" borderId="10" xfId="0" applyNumberFormat="1" applyFont="1" applyFill="1" applyBorder="1" applyAlignment="1">
      <alignment horizontal="center"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7" fillId="34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164" fontId="4" fillId="34" borderId="0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164" fontId="7" fillId="3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1" fillId="34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51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7" fillId="34" borderId="1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34" borderId="10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164" fontId="8" fillId="34" borderId="10" xfId="0" applyNumberFormat="1" applyFont="1" applyFill="1" applyBorder="1" applyAlignment="1">
      <alignment horizontal="center" vertical="center"/>
    </xf>
    <xf numFmtId="164" fontId="7" fillId="3" borderId="10" xfId="0" applyNumberFormat="1" applyFont="1" applyFill="1" applyBorder="1" applyAlignment="1">
      <alignment horizontal="center" vertical="center"/>
    </xf>
    <xf numFmtId="164" fontId="7" fillId="34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86;&#1083;&#1086;&#1082;&#1086;%20&#1079;&#1072;%20%201.07.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86;&#1083;&#1086;&#1082;&#1086;%20&#1079;&#1072;%207.11.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86;&#1083;&#1086;&#1082;&#1086;%20&#1079;&#1072;%2010.12.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86;&#1083;&#1086;&#1082;&#1086;%20&#1079;&#1072;%209.12.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  <sheetName val="Лист5"/>
      <sheetName val="Лист1"/>
    </sheetNames>
    <sheetDataSet>
      <sheetData sheetId="3">
        <row r="8">
          <cell r="H8">
            <v>73</v>
          </cell>
        </row>
        <row r="10">
          <cell r="H10">
            <v>70</v>
          </cell>
        </row>
        <row r="11">
          <cell r="H11">
            <v>67</v>
          </cell>
        </row>
        <row r="12">
          <cell r="H12">
            <v>39</v>
          </cell>
        </row>
        <row r="13">
          <cell r="H13">
            <v>147</v>
          </cell>
        </row>
        <row r="15">
          <cell r="H15">
            <v>42</v>
          </cell>
        </row>
        <row r="16">
          <cell r="H16">
            <v>43</v>
          </cell>
        </row>
        <row r="17">
          <cell r="H17">
            <v>91</v>
          </cell>
        </row>
        <row r="18">
          <cell r="H18">
            <v>26</v>
          </cell>
        </row>
        <row r="23">
          <cell r="H23">
            <v>926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9"/>
    </sheetNames>
    <sheetDataSet>
      <sheetData sheetId="0">
        <row r="9">
          <cell r="H9">
            <v>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">
          <cell r="B8">
            <v>9600</v>
          </cell>
          <cell r="E8">
            <v>16</v>
          </cell>
          <cell r="H8">
            <v>101</v>
          </cell>
        </row>
        <row r="9">
          <cell r="B9">
            <v>9400</v>
          </cell>
          <cell r="E9">
            <v>14.242424242424242</v>
          </cell>
          <cell r="H9">
            <v>92</v>
          </cell>
        </row>
        <row r="10">
          <cell r="B10">
            <v>2500</v>
          </cell>
          <cell r="E10">
            <v>7.142857142857143</v>
          </cell>
          <cell r="H10">
            <v>25</v>
          </cell>
        </row>
        <row r="11">
          <cell r="B11">
            <v>3600</v>
          </cell>
          <cell r="E11">
            <v>9</v>
          </cell>
          <cell r="H11">
            <v>36</v>
          </cell>
        </row>
        <row r="12">
          <cell r="B12">
            <v>3501</v>
          </cell>
          <cell r="E12">
            <v>9.725</v>
          </cell>
          <cell r="H12">
            <v>36</v>
          </cell>
        </row>
        <row r="13">
          <cell r="B13">
            <v>12800</v>
          </cell>
          <cell r="E13">
            <v>10.158730158730158</v>
          </cell>
          <cell r="H13">
            <v>122</v>
          </cell>
        </row>
        <row r="14">
          <cell r="B14">
            <v>3500</v>
          </cell>
          <cell r="E14">
            <v>9.210526315789474</v>
          </cell>
          <cell r="H14">
            <v>34</v>
          </cell>
        </row>
        <row r="15">
          <cell r="B15">
            <v>3643</v>
          </cell>
          <cell r="E15">
            <v>10.119444444444444</v>
          </cell>
          <cell r="H15">
            <v>36</v>
          </cell>
        </row>
        <row r="16">
          <cell r="B16">
            <v>10000</v>
          </cell>
          <cell r="E16">
            <v>15.384615384615385</v>
          </cell>
          <cell r="H16">
            <v>101</v>
          </cell>
        </row>
        <row r="17">
          <cell r="B17">
            <v>2181</v>
          </cell>
          <cell r="E17">
            <v>12.829411764705883</v>
          </cell>
          <cell r="H17">
            <v>22</v>
          </cell>
        </row>
        <row r="18">
          <cell r="E18" t="e">
            <v>#DIV/0!</v>
          </cell>
          <cell r="H18">
            <v>0</v>
          </cell>
        </row>
        <row r="19">
          <cell r="B19">
            <v>4110</v>
          </cell>
          <cell r="E19">
            <v>8.934782608695652</v>
          </cell>
          <cell r="H19">
            <v>33</v>
          </cell>
        </row>
        <row r="21">
          <cell r="B21">
            <v>64835</v>
          </cell>
          <cell r="E21">
            <v>11.475221238938053</v>
          </cell>
          <cell r="H21">
            <v>793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олоко"/>
      <sheetName val="заготовка"/>
      <sheetName val="первый"/>
      <sheetName val="обработка почв"/>
      <sheetName val="колибровка"/>
      <sheetName val="кукуруза"/>
    </sheetNames>
    <sheetDataSet>
      <sheetData sheetId="0">
        <row r="8">
          <cell r="B8">
            <v>9470</v>
          </cell>
        </row>
        <row r="9">
          <cell r="B9">
            <v>9200</v>
          </cell>
        </row>
        <row r="10">
          <cell r="B10">
            <v>1150</v>
          </cell>
        </row>
        <row r="11">
          <cell r="B11">
            <v>0</v>
          </cell>
        </row>
        <row r="12">
          <cell r="B12">
            <v>3596</v>
          </cell>
        </row>
        <row r="13">
          <cell r="B13">
            <v>12500</v>
          </cell>
        </row>
        <row r="14">
          <cell r="B14">
            <v>4500</v>
          </cell>
        </row>
        <row r="15">
          <cell r="B15">
            <v>3717</v>
          </cell>
        </row>
        <row r="16">
          <cell r="B16">
            <v>10300</v>
          </cell>
        </row>
        <row r="17">
          <cell r="B17">
            <v>1428</v>
          </cell>
        </row>
        <row r="21">
          <cell r="B21">
            <v>58500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tabSelected="1" zoomScale="91" zoomScaleNormal="91" zoomScalePageLayoutView="0" workbookViewId="0" topLeftCell="A1">
      <selection activeCell="B21" sqref="B21:T21"/>
    </sheetView>
  </sheetViews>
  <sheetFormatPr defaultColWidth="9.00390625" defaultRowHeight="12.75"/>
  <cols>
    <col min="1" max="1" width="18.125" style="1" customWidth="1"/>
    <col min="2" max="2" width="14.125" style="4" customWidth="1"/>
    <col min="3" max="3" width="12.875" style="20" customWidth="1"/>
    <col min="4" max="4" width="0.2421875" style="20" hidden="1" customWidth="1"/>
    <col min="5" max="5" width="11.625" style="20" customWidth="1"/>
    <col min="6" max="6" width="12.125" style="20" customWidth="1"/>
    <col min="7" max="7" width="0.2421875" style="20" hidden="1" customWidth="1"/>
    <col min="8" max="8" width="6.125" style="20" hidden="1" customWidth="1"/>
    <col min="9" max="9" width="5.875" style="20" hidden="1" customWidth="1"/>
    <col min="10" max="10" width="6.00390625" style="20" hidden="1" customWidth="1"/>
    <col min="11" max="11" width="4.00390625" style="20" hidden="1" customWidth="1"/>
    <col min="12" max="12" width="4.875" style="20" hidden="1" customWidth="1"/>
    <col min="13" max="13" width="4.875" style="4" hidden="1" customWidth="1"/>
    <col min="14" max="14" width="3.125" style="4" hidden="1" customWidth="1"/>
    <col min="15" max="15" width="5.625" style="4" hidden="1" customWidth="1"/>
    <col min="16" max="16" width="5.125" style="4" hidden="1" customWidth="1"/>
    <col min="17" max="17" width="0.12890625" style="4" hidden="1" customWidth="1"/>
    <col min="18" max="18" width="0.2421875" style="4" hidden="1" customWidth="1"/>
    <col min="19" max="19" width="13.125" style="4" customWidth="1"/>
    <col min="20" max="20" width="12.25390625" style="4" customWidth="1"/>
    <col min="21" max="21" width="8.75390625" style="4" hidden="1" customWidth="1"/>
    <col min="22" max="22" width="9.125" style="4" hidden="1" customWidth="1"/>
    <col min="23" max="23" width="9.125" style="1" customWidth="1"/>
    <col min="24" max="24" width="0.12890625" style="1" customWidth="1"/>
    <col min="25" max="26" width="9.125" style="1" hidden="1" customWidth="1"/>
    <col min="27" max="16384" width="9.125" style="1" customWidth="1"/>
  </cols>
  <sheetData>
    <row r="1" ht="0.75" customHeight="1">
      <c r="A1" s="5" t="s">
        <v>18</v>
      </c>
    </row>
    <row r="3" spans="1:22" ht="15">
      <c r="A3" s="57" t="s">
        <v>64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</row>
    <row r="4" ht="14.25">
      <c r="A4" s="1" t="s">
        <v>25</v>
      </c>
    </row>
    <row r="5" spans="1:22" ht="14.25" customHeight="1">
      <c r="A5" s="58" t="s">
        <v>4</v>
      </c>
      <c r="B5" s="59" t="s">
        <v>26</v>
      </c>
      <c r="C5" s="60"/>
      <c r="D5" s="61"/>
      <c r="E5" s="65" t="s">
        <v>9</v>
      </c>
      <c r="F5" s="65"/>
      <c r="G5" s="65"/>
      <c r="H5" s="66" t="s">
        <v>27</v>
      </c>
      <c r="I5" s="67"/>
      <c r="J5" s="67"/>
      <c r="K5" s="67"/>
      <c r="L5" s="67"/>
      <c r="M5" s="67"/>
      <c r="N5" s="67"/>
      <c r="O5" s="67"/>
      <c r="P5" s="68"/>
      <c r="Q5" s="13"/>
      <c r="R5" s="69" t="s">
        <v>16</v>
      </c>
      <c r="S5" s="59" t="s">
        <v>28</v>
      </c>
      <c r="T5" s="61"/>
      <c r="U5" s="58" t="s">
        <v>21</v>
      </c>
      <c r="V5" s="70" t="s">
        <v>30</v>
      </c>
    </row>
    <row r="6" spans="1:22" ht="38.25" customHeight="1">
      <c r="A6" s="58"/>
      <c r="B6" s="62"/>
      <c r="C6" s="63"/>
      <c r="D6" s="64"/>
      <c r="E6" s="65"/>
      <c r="F6" s="65"/>
      <c r="G6" s="65"/>
      <c r="H6" s="54" t="s">
        <v>7</v>
      </c>
      <c r="I6" s="54" t="s">
        <v>15</v>
      </c>
      <c r="J6" s="54" t="s">
        <v>41</v>
      </c>
      <c r="K6" s="21"/>
      <c r="L6" s="54" t="s">
        <v>8</v>
      </c>
      <c r="M6" s="54" t="s">
        <v>24</v>
      </c>
      <c r="N6" s="55" t="s">
        <v>20</v>
      </c>
      <c r="O6" s="52" t="s">
        <v>23</v>
      </c>
      <c r="P6" s="52" t="s">
        <v>10</v>
      </c>
      <c r="Q6" s="53" t="s">
        <v>5</v>
      </c>
      <c r="R6" s="69"/>
      <c r="S6" s="62"/>
      <c r="T6" s="64"/>
      <c r="U6" s="58"/>
      <c r="V6" s="70"/>
    </row>
    <row r="7" spans="1:22" s="2" customFormat="1" ht="70.5" customHeight="1">
      <c r="A7" s="58"/>
      <c r="B7" s="22" t="s">
        <v>6</v>
      </c>
      <c r="C7" s="22" t="s">
        <v>41</v>
      </c>
      <c r="D7" s="22" t="s">
        <v>29</v>
      </c>
      <c r="E7" s="22" t="s">
        <v>42</v>
      </c>
      <c r="F7" s="22" t="s">
        <v>41</v>
      </c>
      <c r="G7" s="46" t="s">
        <v>59</v>
      </c>
      <c r="H7" s="54"/>
      <c r="I7" s="54"/>
      <c r="J7" s="54"/>
      <c r="K7" s="23" t="s">
        <v>17</v>
      </c>
      <c r="L7" s="54"/>
      <c r="M7" s="54"/>
      <c r="N7" s="56"/>
      <c r="O7" s="52"/>
      <c r="P7" s="52"/>
      <c r="Q7" s="53"/>
      <c r="R7" s="64"/>
      <c r="S7" s="12">
        <v>2017</v>
      </c>
      <c r="T7" s="12">
        <v>2016</v>
      </c>
      <c r="U7" s="58"/>
      <c r="V7" s="70"/>
    </row>
    <row r="8" spans="1:26" s="28" customFormat="1" ht="20.25" customHeight="1">
      <c r="A8" s="50" t="s">
        <v>40</v>
      </c>
      <c r="B8" s="24">
        <v>9760</v>
      </c>
      <c r="C8" s="37">
        <f>B8-'[3]Лист1'!$B8</f>
        <v>160</v>
      </c>
      <c r="D8" s="37">
        <f>B8-'[4]молоко'!$B8</f>
        <v>290</v>
      </c>
      <c r="E8" s="25">
        <f aca="true" t="shared" si="0" ref="E8:E21">B8/R8</f>
        <v>16.266666666666666</v>
      </c>
      <c r="F8" s="38">
        <f>E8-'[3]Лист1'!$E8</f>
        <v>0.2666666666666657</v>
      </c>
      <c r="G8" s="25">
        <v>0</v>
      </c>
      <c r="H8" s="24">
        <f>L8+M8</f>
        <v>91</v>
      </c>
      <c r="I8" s="24"/>
      <c r="J8" s="37">
        <f>H8-'[3]Лист1'!$H8</f>
        <v>-10</v>
      </c>
      <c r="K8" s="24">
        <f>H8-'[1]Лист1'!$H8</f>
        <v>18</v>
      </c>
      <c r="L8" s="24"/>
      <c r="M8" s="24">
        <v>91</v>
      </c>
      <c r="N8" s="24"/>
      <c r="O8" s="24"/>
      <c r="P8" s="25">
        <f aca="true" t="shared" si="1" ref="P8:P18">(I8+L8+M8+N8)/R8*100</f>
        <v>15.166666666666668</v>
      </c>
      <c r="Q8" s="24">
        <v>8</v>
      </c>
      <c r="R8" s="24">
        <v>600</v>
      </c>
      <c r="S8" s="26">
        <f>(I8+L8+M8+N8)/B8/3.6*3.4*10000</f>
        <v>88.05783242258651</v>
      </c>
      <c r="T8" s="26">
        <v>97</v>
      </c>
      <c r="U8" s="24">
        <v>30</v>
      </c>
      <c r="V8" s="24">
        <v>7</v>
      </c>
      <c r="W8" s="27"/>
      <c r="X8" s="27"/>
      <c r="Y8" s="27"/>
      <c r="Z8" s="27"/>
    </row>
    <row r="9" spans="1:26" s="28" customFormat="1" ht="21" customHeight="1">
      <c r="A9" s="47" t="s">
        <v>0</v>
      </c>
      <c r="B9" s="24">
        <v>9400</v>
      </c>
      <c r="C9" s="37">
        <f>B9-'[3]Лист1'!$B9</f>
        <v>0</v>
      </c>
      <c r="D9" s="37">
        <f>B9-'[4]молоко'!$B9</f>
        <v>200</v>
      </c>
      <c r="E9" s="25">
        <f t="shared" si="0"/>
        <v>14.242424242424242</v>
      </c>
      <c r="F9" s="38">
        <f>E9-'[3]Лист1'!$E9</f>
        <v>0</v>
      </c>
      <c r="G9" s="25">
        <v>0</v>
      </c>
      <c r="H9" s="24">
        <f aca="true" t="shared" si="2" ref="H9:H21">I9+L9+M9+N9+O9</f>
        <v>92</v>
      </c>
      <c r="I9" s="24"/>
      <c r="J9" s="37">
        <f>H9-'[3]Лист1'!$H9</f>
        <v>0</v>
      </c>
      <c r="K9" s="24">
        <f>I9-'[2]Лист1'!$H9</f>
        <v>-94</v>
      </c>
      <c r="L9" s="24"/>
      <c r="M9" s="24">
        <v>92</v>
      </c>
      <c r="N9" s="24"/>
      <c r="O9" s="24"/>
      <c r="P9" s="25">
        <f t="shared" si="1"/>
        <v>13.939393939393941</v>
      </c>
      <c r="Q9" s="24">
        <v>5</v>
      </c>
      <c r="R9" s="24">
        <v>660</v>
      </c>
      <c r="S9" s="26">
        <f>(I9+L9+M9+N9)/B9/3.7*3.4*10000</f>
        <v>89.93674525589418</v>
      </c>
      <c r="T9" s="26">
        <v>96</v>
      </c>
      <c r="U9" s="24">
        <v>23</v>
      </c>
      <c r="V9" s="24">
        <v>21</v>
      </c>
      <c r="W9" s="27"/>
      <c r="X9" s="27"/>
      <c r="Y9" s="27"/>
      <c r="Z9" s="27"/>
    </row>
    <row r="10" spans="1:26" s="28" customFormat="1" ht="18" customHeight="1">
      <c r="A10" s="47" t="s">
        <v>43</v>
      </c>
      <c r="B10" s="24">
        <v>1240</v>
      </c>
      <c r="C10" s="37">
        <f>B10-'[3]Лист1'!$B10</f>
        <v>-1260</v>
      </c>
      <c r="D10" s="37">
        <f>B10-'[4]молоко'!$B10</f>
        <v>90</v>
      </c>
      <c r="E10" s="25">
        <f t="shared" si="0"/>
        <v>8.266666666666667</v>
      </c>
      <c r="F10" s="38">
        <f>E10-'[3]Лист1'!$E10</f>
        <v>1.1238095238095243</v>
      </c>
      <c r="G10" s="25">
        <v>0</v>
      </c>
      <c r="H10" s="24">
        <f t="shared" si="2"/>
        <v>12</v>
      </c>
      <c r="I10" s="24"/>
      <c r="J10" s="37">
        <f>H10-'[3]Лист1'!$H10</f>
        <v>-13</v>
      </c>
      <c r="K10" s="24">
        <f>H10-'[1]Лист1'!$H10</f>
        <v>-58</v>
      </c>
      <c r="L10" s="24"/>
      <c r="M10" s="26">
        <v>12</v>
      </c>
      <c r="N10" s="24"/>
      <c r="O10" s="24"/>
      <c r="P10" s="25">
        <f t="shared" si="1"/>
        <v>8</v>
      </c>
      <c r="Q10" s="24">
        <v>4</v>
      </c>
      <c r="R10" s="24">
        <v>150</v>
      </c>
      <c r="S10" s="26">
        <f>(I10+L10+M10+N10)/B10/3.6*3.4*10000</f>
        <v>91.3978494623656</v>
      </c>
      <c r="T10" s="26">
        <v>84</v>
      </c>
      <c r="U10" s="24"/>
      <c r="V10" s="24">
        <v>2</v>
      </c>
      <c r="W10" s="27"/>
      <c r="X10" s="27"/>
      <c r="Y10" s="27"/>
      <c r="Z10" s="27"/>
    </row>
    <row r="11" spans="1:26" s="28" customFormat="1" ht="0.75" customHeight="1" hidden="1">
      <c r="A11" s="47" t="s">
        <v>13</v>
      </c>
      <c r="B11" s="24">
        <v>0</v>
      </c>
      <c r="C11" s="37">
        <f>B11-'[3]Лист1'!$B11</f>
        <v>-3600</v>
      </c>
      <c r="D11" s="37">
        <f>B11-'[4]молоко'!$B11</f>
        <v>0</v>
      </c>
      <c r="E11" s="25" t="e">
        <f t="shared" si="0"/>
        <v>#DIV/0!</v>
      </c>
      <c r="F11" s="38" t="e">
        <f>E11-'[3]Лист1'!$E11</f>
        <v>#DIV/0!</v>
      </c>
      <c r="G11" s="25">
        <v>0</v>
      </c>
      <c r="H11" s="24">
        <f t="shared" si="2"/>
        <v>0</v>
      </c>
      <c r="I11" s="24"/>
      <c r="J11" s="37">
        <f>H11-'[3]Лист1'!$H11</f>
        <v>-36</v>
      </c>
      <c r="K11" s="24">
        <f>H11-'[1]Лист1'!$H11</f>
        <v>-67</v>
      </c>
      <c r="L11" s="24"/>
      <c r="M11" s="24">
        <v>0</v>
      </c>
      <c r="N11" s="24"/>
      <c r="O11" s="24"/>
      <c r="P11" s="25" t="e">
        <f t="shared" si="1"/>
        <v>#DIV/0!</v>
      </c>
      <c r="Q11" s="24">
        <v>2</v>
      </c>
      <c r="R11" s="24">
        <v>0</v>
      </c>
      <c r="S11" s="26" t="e">
        <f aca="true" t="shared" si="3" ref="S11:S21">(I11+L11+M11+N11)/B11/3.8*3.4*10000</f>
        <v>#DIV/0!</v>
      </c>
      <c r="T11" s="26">
        <v>93</v>
      </c>
      <c r="U11" s="24"/>
      <c r="V11" s="24"/>
      <c r="W11" s="27"/>
      <c r="X11" s="27"/>
      <c r="Y11" s="27"/>
      <c r="Z11" s="27"/>
    </row>
    <row r="12" spans="1:26" s="28" customFormat="1" ht="18" customHeight="1">
      <c r="A12" s="47" t="s">
        <v>14</v>
      </c>
      <c r="B12" s="24">
        <v>3547</v>
      </c>
      <c r="C12" s="37">
        <f>B12-'[3]Лист1'!$B12</f>
        <v>46</v>
      </c>
      <c r="D12" s="37">
        <f>B12-'[4]молоко'!$B12</f>
        <v>-49</v>
      </c>
      <c r="E12" s="25">
        <f t="shared" si="0"/>
        <v>9.852777777777778</v>
      </c>
      <c r="F12" s="38">
        <f>E12-'[3]Лист1'!$E12</f>
        <v>0.1277777777777782</v>
      </c>
      <c r="G12" s="25">
        <v>0</v>
      </c>
      <c r="H12" s="24">
        <f t="shared" si="2"/>
        <v>36</v>
      </c>
      <c r="I12" s="24"/>
      <c r="J12" s="37">
        <f>H12-'[3]Лист1'!$H12</f>
        <v>0</v>
      </c>
      <c r="K12" s="24">
        <f>H12-'[1]Лист1'!$H12</f>
        <v>-3</v>
      </c>
      <c r="L12" s="24"/>
      <c r="M12" s="24">
        <v>36</v>
      </c>
      <c r="N12" s="24"/>
      <c r="O12" s="24"/>
      <c r="P12" s="25">
        <f t="shared" si="1"/>
        <v>10</v>
      </c>
      <c r="Q12" s="24">
        <v>3</v>
      </c>
      <c r="R12" s="24">
        <v>360</v>
      </c>
      <c r="S12" s="26">
        <f>(I12+L12+M12+N12)/B12/3.7*3.4*10000</f>
        <v>93.264959348974</v>
      </c>
      <c r="T12" s="26">
        <v>99</v>
      </c>
      <c r="U12" s="24">
        <v>10</v>
      </c>
      <c r="V12" s="24">
        <v>5</v>
      </c>
      <c r="W12" s="27"/>
      <c r="X12" s="27"/>
      <c r="Y12" s="27"/>
      <c r="Z12" s="27"/>
    </row>
    <row r="13" spans="1:26" s="28" customFormat="1" ht="20.25" customHeight="1">
      <c r="A13" s="47" t="s">
        <v>11</v>
      </c>
      <c r="B13" s="24">
        <v>12500</v>
      </c>
      <c r="C13" s="37">
        <f>B13-'[3]Лист1'!$B13</f>
        <v>-300</v>
      </c>
      <c r="D13" s="37">
        <f>B13-'[4]молоко'!$B13</f>
        <v>0</v>
      </c>
      <c r="E13" s="25">
        <f t="shared" si="0"/>
        <v>9.920634920634921</v>
      </c>
      <c r="F13" s="38">
        <f>E13-'[3]Лист1'!$E13</f>
        <v>-0.23809523809523725</v>
      </c>
      <c r="G13" s="25">
        <v>0</v>
      </c>
      <c r="H13" s="24">
        <f t="shared" si="2"/>
        <v>125</v>
      </c>
      <c r="I13" s="24"/>
      <c r="J13" s="37">
        <f>H13-'[3]Лист1'!$H13</f>
        <v>3</v>
      </c>
      <c r="K13" s="24">
        <f>H13-'[1]Лист1'!$H13</f>
        <v>-22</v>
      </c>
      <c r="L13" s="24"/>
      <c r="M13" s="24">
        <v>125</v>
      </c>
      <c r="N13" s="24"/>
      <c r="O13" s="24"/>
      <c r="P13" s="25">
        <f t="shared" si="1"/>
        <v>9.920634920634921</v>
      </c>
      <c r="Q13" s="24">
        <v>6</v>
      </c>
      <c r="R13" s="24">
        <v>1260</v>
      </c>
      <c r="S13" s="26">
        <f t="shared" si="3"/>
        <v>89.47368421052633</v>
      </c>
      <c r="T13" s="26">
        <v>96</v>
      </c>
      <c r="U13" s="24">
        <v>15</v>
      </c>
      <c r="V13" s="24">
        <v>2</v>
      </c>
      <c r="W13" s="27"/>
      <c r="X13" s="27"/>
      <c r="Y13" s="27"/>
      <c r="Z13" s="27"/>
    </row>
    <row r="14" spans="1:26" s="28" customFormat="1" ht="18" customHeight="1">
      <c r="A14" s="47" t="s">
        <v>61</v>
      </c>
      <c r="B14" s="24">
        <v>4500</v>
      </c>
      <c r="C14" s="37">
        <f>B14-'[3]Лист1'!$B14</f>
        <v>1000</v>
      </c>
      <c r="D14" s="37">
        <f>B14-'[4]молоко'!$B14</f>
        <v>0</v>
      </c>
      <c r="E14" s="25">
        <f t="shared" si="0"/>
        <v>11.842105263157896</v>
      </c>
      <c r="F14" s="38">
        <f>E14-'[3]Лист1'!$E14</f>
        <v>2.6315789473684212</v>
      </c>
      <c r="G14" s="25">
        <v>0</v>
      </c>
      <c r="H14" s="24">
        <f t="shared" si="2"/>
        <v>44</v>
      </c>
      <c r="I14" s="24"/>
      <c r="J14" s="37">
        <f>H14-'[3]Лист1'!$H14</f>
        <v>10</v>
      </c>
      <c r="K14" s="24">
        <f>H14-'[1]Лист1'!$H15</f>
        <v>2</v>
      </c>
      <c r="L14" s="24"/>
      <c r="M14" s="24">
        <v>44</v>
      </c>
      <c r="N14" s="24"/>
      <c r="O14" s="24"/>
      <c r="P14" s="25">
        <f t="shared" si="1"/>
        <v>11.578947368421053</v>
      </c>
      <c r="Q14" s="24">
        <v>5</v>
      </c>
      <c r="R14" s="24">
        <v>380</v>
      </c>
      <c r="S14" s="26">
        <f>(I14+L14+M14+N14)/B14/3.7*3.4*10000</f>
        <v>89.84984984984983</v>
      </c>
      <c r="T14" s="26">
        <v>87</v>
      </c>
      <c r="U14" s="24"/>
      <c r="V14" s="24"/>
      <c r="W14" s="27"/>
      <c r="X14" s="27"/>
      <c r="Y14" s="27"/>
      <c r="Z14" s="27"/>
    </row>
    <row r="15" spans="1:26" s="28" customFormat="1" ht="17.25" customHeight="1">
      <c r="A15" s="47" t="s">
        <v>1</v>
      </c>
      <c r="B15" s="24">
        <v>3983</v>
      </c>
      <c r="C15" s="37">
        <f>B15-'[3]Лист1'!$B15</f>
        <v>340</v>
      </c>
      <c r="D15" s="37">
        <f>B15-'[4]молоко'!$B15</f>
        <v>266</v>
      </c>
      <c r="E15" s="25">
        <f t="shared" si="0"/>
        <v>11.063888888888888</v>
      </c>
      <c r="F15" s="38">
        <f>E15-'[3]Лист1'!$E15</f>
        <v>0.9444444444444446</v>
      </c>
      <c r="G15" s="25">
        <v>0</v>
      </c>
      <c r="H15" s="24">
        <f t="shared" si="2"/>
        <v>43</v>
      </c>
      <c r="I15" s="24"/>
      <c r="J15" s="37">
        <f>H15-'[3]Лист1'!$H15</f>
        <v>7</v>
      </c>
      <c r="K15" s="24">
        <f>H15-'[1]Лист1'!$H16</f>
        <v>0</v>
      </c>
      <c r="L15" s="24"/>
      <c r="M15" s="24">
        <v>43</v>
      </c>
      <c r="N15" s="24"/>
      <c r="O15" s="24"/>
      <c r="P15" s="25">
        <f t="shared" si="1"/>
        <v>11.944444444444445</v>
      </c>
      <c r="Q15" s="24">
        <v>3</v>
      </c>
      <c r="R15" s="24">
        <v>360</v>
      </c>
      <c r="S15" s="26">
        <f>(I15+L15+M15+N15)/B15/3.8*3.4*10000</f>
        <v>96.59473816351071</v>
      </c>
      <c r="T15" s="26">
        <v>87</v>
      </c>
      <c r="U15" s="24"/>
      <c r="V15" s="24"/>
      <c r="W15" s="27"/>
      <c r="X15" s="27"/>
      <c r="Y15" s="27"/>
      <c r="Z15" s="27"/>
    </row>
    <row r="16" spans="1:26" s="28" customFormat="1" ht="16.5" customHeight="1">
      <c r="A16" s="47" t="s">
        <v>12</v>
      </c>
      <c r="B16" s="24">
        <v>10300</v>
      </c>
      <c r="C16" s="37">
        <f>B16-'[3]Лист1'!$B16</f>
        <v>300</v>
      </c>
      <c r="D16" s="37">
        <f>B16-'[4]молоко'!$B16</f>
        <v>0</v>
      </c>
      <c r="E16" s="25">
        <f t="shared" si="0"/>
        <v>15.846153846153847</v>
      </c>
      <c r="F16" s="38">
        <f>E16-'[3]Лист1'!$E16</f>
        <v>0.4615384615384617</v>
      </c>
      <c r="G16" s="25">
        <v>0</v>
      </c>
      <c r="H16" s="24">
        <f t="shared" si="2"/>
        <v>105</v>
      </c>
      <c r="I16" s="24"/>
      <c r="J16" s="37">
        <f>H16-'[3]Лист1'!$H16</f>
        <v>4</v>
      </c>
      <c r="K16" s="24">
        <f>H16-'[1]Лист1'!$H17</f>
        <v>14</v>
      </c>
      <c r="L16" s="24"/>
      <c r="M16" s="24">
        <v>105</v>
      </c>
      <c r="N16" s="24"/>
      <c r="O16" s="24"/>
      <c r="P16" s="25">
        <f t="shared" si="1"/>
        <v>16.153846153846153</v>
      </c>
      <c r="Q16" s="24">
        <v>5</v>
      </c>
      <c r="R16" s="24">
        <v>650</v>
      </c>
      <c r="S16" s="26">
        <f t="shared" si="3"/>
        <v>91.21103730199285</v>
      </c>
      <c r="T16" s="26">
        <v>90</v>
      </c>
      <c r="U16" s="24">
        <v>12</v>
      </c>
      <c r="V16" s="24">
        <v>20</v>
      </c>
      <c r="W16" s="27"/>
      <c r="X16" s="27"/>
      <c r="Y16" s="27"/>
      <c r="Z16" s="27"/>
    </row>
    <row r="17" spans="1:26" s="28" customFormat="1" ht="20.25" customHeight="1">
      <c r="A17" s="47" t="s">
        <v>2</v>
      </c>
      <c r="B17" s="24">
        <v>1385</v>
      </c>
      <c r="C17" s="37">
        <f>B17-'[3]Лист1'!$B17</f>
        <v>-796</v>
      </c>
      <c r="D17" s="37">
        <f>B17-'[4]молоко'!$B17</f>
        <v>-43</v>
      </c>
      <c r="E17" s="25">
        <f t="shared" si="0"/>
        <v>8.147058823529411</v>
      </c>
      <c r="F17" s="38">
        <f>E17-'[3]Лист1'!$E17</f>
        <v>-4.682352941176472</v>
      </c>
      <c r="G17" s="25">
        <v>0</v>
      </c>
      <c r="H17" s="24">
        <f t="shared" si="2"/>
        <v>13</v>
      </c>
      <c r="I17" s="24">
        <v>13</v>
      </c>
      <c r="J17" s="37">
        <f>H17-'[3]Лист1'!$H17</f>
        <v>-9</v>
      </c>
      <c r="K17" s="24">
        <f>H17-'[1]Лист1'!$H18</f>
        <v>-13</v>
      </c>
      <c r="L17" s="24"/>
      <c r="M17" s="24"/>
      <c r="N17" s="24"/>
      <c r="O17" s="24"/>
      <c r="P17" s="25">
        <f t="shared" si="1"/>
        <v>7.647058823529412</v>
      </c>
      <c r="Q17" s="24">
        <v>1</v>
      </c>
      <c r="R17" s="24">
        <v>170</v>
      </c>
      <c r="S17" s="26">
        <f>(I17+L17+M17+N17)/B17/3.6*3.4*10000</f>
        <v>88.6482150020056</v>
      </c>
      <c r="T17" s="26">
        <v>97</v>
      </c>
      <c r="U17" s="24">
        <v>10</v>
      </c>
      <c r="V17" s="24">
        <v>16</v>
      </c>
      <c r="W17" s="27"/>
      <c r="X17" s="27"/>
      <c r="Y17" s="27"/>
      <c r="Z17" s="27"/>
    </row>
    <row r="18" spans="1:26" s="28" customFormat="1" ht="15.75" customHeight="1" hidden="1">
      <c r="A18" s="29"/>
      <c r="B18" s="24"/>
      <c r="C18" s="37">
        <f>B18-'[3]Лист1'!$B18</f>
        <v>0</v>
      </c>
      <c r="D18" s="37">
        <f>B18-'[4]молоко'!$B18</f>
        <v>0</v>
      </c>
      <c r="E18" s="25" t="e">
        <f t="shared" si="0"/>
        <v>#DIV/0!</v>
      </c>
      <c r="F18" s="38" t="e">
        <f>E18-'[3]Лист1'!$E18</f>
        <v>#DIV/0!</v>
      </c>
      <c r="G18" s="25">
        <v>0</v>
      </c>
      <c r="H18" s="24">
        <f t="shared" si="2"/>
        <v>0</v>
      </c>
      <c r="I18" s="24"/>
      <c r="J18" s="37">
        <f>H18-'[3]Лист1'!$H18</f>
        <v>0</v>
      </c>
      <c r="K18" s="24"/>
      <c r="L18" s="24"/>
      <c r="M18" s="24"/>
      <c r="N18" s="24"/>
      <c r="O18" s="24"/>
      <c r="P18" s="25" t="e">
        <f t="shared" si="1"/>
        <v>#DIV/0!</v>
      </c>
      <c r="Q18" s="24"/>
      <c r="R18" s="24"/>
      <c r="S18" s="26" t="e">
        <f t="shared" si="3"/>
        <v>#DIV/0!</v>
      </c>
      <c r="T18" s="26"/>
      <c r="U18" s="24"/>
      <c r="V18" s="24"/>
      <c r="W18" s="27"/>
      <c r="X18" s="27"/>
      <c r="Y18" s="27"/>
      <c r="Z18" s="27"/>
    </row>
    <row r="19" spans="1:26" s="28" customFormat="1" ht="14.25" customHeight="1" hidden="1">
      <c r="A19" s="29" t="s">
        <v>19</v>
      </c>
      <c r="B19" s="24">
        <v>2385</v>
      </c>
      <c r="C19" s="37">
        <f>B19-'[3]Лист1'!$B19</f>
        <v>-1725</v>
      </c>
      <c r="D19" s="37">
        <v>0</v>
      </c>
      <c r="E19" s="25">
        <v>12</v>
      </c>
      <c r="F19" s="38">
        <f>E19-'[3]Лист1'!$E19</f>
        <v>3.0652173913043477</v>
      </c>
      <c r="G19" s="25">
        <v>0</v>
      </c>
      <c r="H19" s="24">
        <f t="shared" si="2"/>
        <v>33</v>
      </c>
      <c r="I19" s="24">
        <v>33</v>
      </c>
      <c r="J19" s="37">
        <f>H19-'[3]Лист1'!$H19</f>
        <v>0</v>
      </c>
      <c r="K19" s="24"/>
      <c r="L19" s="24"/>
      <c r="M19" s="24"/>
      <c r="N19" s="24"/>
      <c r="O19" s="24"/>
      <c r="P19" s="25"/>
      <c r="Q19" s="24"/>
      <c r="R19" s="24">
        <v>860</v>
      </c>
      <c r="S19" s="26"/>
      <c r="T19" s="24"/>
      <c r="U19" s="24"/>
      <c r="V19" s="24"/>
      <c r="W19" s="27"/>
      <c r="X19" s="27"/>
      <c r="Y19" s="27"/>
      <c r="Z19" s="27"/>
    </row>
    <row r="20" spans="1:26" s="16" customFormat="1" ht="14.25" customHeight="1">
      <c r="A20" s="29"/>
      <c r="B20" s="24"/>
      <c r="C20" s="37"/>
      <c r="D20" s="37"/>
      <c r="E20" s="25"/>
      <c r="F20" s="38"/>
      <c r="G20" s="25"/>
      <c r="H20" s="24"/>
      <c r="I20" s="24"/>
      <c r="J20" s="37"/>
      <c r="K20" s="24"/>
      <c r="L20" s="24"/>
      <c r="M20" s="14"/>
      <c r="N20" s="14"/>
      <c r="O20" s="14"/>
      <c r="P20" s="15"/>
      <c r="Q20" s="14"/>
      <c r="R20" s="14"/>
      <c r="S20" s="26"/>
      <c r="T20" s="14"/>
      <c r="U20" s="14"/>
      <c r="V20" s="14"/>
      <c r="W20" s="27"/>
      <c r="X20" s="27"/>
      <c r="Y20" s="27"/>
      <c r="Z20" s="27"/>
    </row>
    <row r="21" spans="1:26" s="32" customFormat="1" ht="22.5" customHeight="1">
      <c r="A21" s="48" t="s">
        <v>3</v>
      </c>
      <c r="B21" s="77">
        <f>SUM(B8:B20)</f>
        <v>59000</v>
      </c>
      <c r="C21" s="78">
        <f>B21-'[3]Лист1'!$B21</f>
        <v>-5835</v>
      </c>
      <c r="D21" s="78">
        <f>B21-'[4]молоко'!$B21</f>
        <v>500</v>
      </c>
      <c r="E21" s="79">
        <f t="shared" si="0"/>
        <v>10.825688073394495</v>
      </c>
      <c r="F21" s="80">
        <f>E21-'[3]Лист1'!$E21</f>
        <v>-0.6495331655435574</v>
      </c>
      <c r="G21" s="81">
        <v>0</v>
      </c>
      <c r="H21" s="51">
        <f t="shared" si="2"/>
        <v>729</v>
      </c>
      <c r="I21" s="77">
        <f>SUM(I8:I19)</f>
        <v>46</v>
      </c>
      <c r="J21" s="78">
        <f>H21-'[3]Лист1'!$H21</f>
        <v>-64</v>
      </c>
      <c r="K21" s="77">
        <f>H21-'[1]Лист1'!$H23</f>
        <v>-197</v>
      </c>
      <c r="L21" s="77">
        <f>SUM(L8:L19)</f>
        <v>0</v>
      </c>
      <c r="M21" s="82">
        <f>SUM(M8:M19)</f>
        <v>548</v>
      </c>
      <c r="N21" s="82">
        <f>SUM(N8:N19)</f>
        <v>0</v>
      </c>
      <c r="O21" s="82">
        <v>135</v>
      </c>
      <c r="P21" s="79">
        <f>(I21+L21+M21+N21)/R21*100</f>
        <v>10.899082568807339</v>
      </c>
      <c r="Q21" s="82">
        <f>SUM(Q8:Q19)</f>
        <v>42</v>
      </c>
      <c r="R21" s="82">
        <f>SUM(R8:R19)</f>
        <v>5450</v>
      </c>
      <c r="S21" s="83">
        <f t="shared" si="3"/>
        <v>90.08028545941123</v>
      </c>
      <c r="T21" s="82">
        <v>94</v>
      </c>
      <c r="U21" s="30">
        <f>SUM(U8:U19)</f>
        <v>100</v>
      </c>
      <c r="V21" s="30">
        <f>SUM(V8:V20)</f>
        <v>73</v>
      </c>
      <c r="W21" s="31"/>
      <c r="X21" s="31"/>
      <c r="Y21" s="31"/>
      <c r="Z21" s="31"/>
    </row>
    <row r="22" spans="1:26" s="3" customFormat="1" ht="15">
      <c r="A22" s="49"/>
      <c r="B22" s="34"/>
      <c r="C22" s="33"/>
      <c r="D22" s="34"/>
      <c r="E22" s="35"/>
      <c r="F22" s="35"/>
      <c r="G22" s="35"/>
      <c r="H22" s="34"/>
      <c r="I22" s="34"/>
      <c r="J22" s="36"/>
      <c r="K22" s="34"/>
      <c r="L22" s="34"/>
      <c r="M22" s="6"/>
      <c r="N22" s="6"/>
      <c r="O22" s="6"/>
      <c r="P22" s="7"/>
      <c r="Q22" s="6"/>
      <c r="R22" s="6"/>
      <c r="S22" s="8"/>
      <c r="T22" s="6"/>
      <c r="U22" s="6"/>
      <c r="V22" s="6"/>
      <c r="W22" s="31"/>
      <c r="X22" s="31"/>
      <c r="Y22" s="31"/>
      <c r="Z22" s="31"/>
    </row>
    <row r="23" spans="1:22" s="3" customFormat="1" ht="15">
      <c r="A23" s="10"/>
      <c r="B23" s="6"/>
      <c r="C23" s="33" t="s">
        <v>22</v>
      </c>
      <c r="D23" s="33"/>
      <c r="E23" s="35"/>
      <c r="F23" s="35"/>
      <c r="G23" s="35"/>
      <c r="H23" s="34"/>
      <c r="I23" s="34"/>
      <c r="J23" s="34"/>
      <c r="K23" s="34"/>
      <c r="L23" s="34"/>
      <c r="M23" s="6"/>
      <c r="N23" s="6"/>
      <c r="O23" s="6"/>
      <c r="P23" s="9"/>
      <c r="Q23" s="6"/>
      <c r="R23" s="6"/>
      <c r="S23" s="8"/>
      <c r="T23" s="6"/>
      <c r="U23" s="6"/>
      <c r="V23" s="11"/>
    </row>
    <row r="24" spans="3:5" ht="14.25">
      <c r="C24" s="33"/>
      <c r="D24" s="33"/>
      <c r="E24" s="33"/>
    </row>
    <row r="25" spans="3:5" ht="14.25">
      <c r="C25" s="33"/>
      <c r="D25" s="33"/>
      <c r="E25" s="33"/>
    </row>
    <row r="26" spans="1:22" ht="14.25" customHeight="1">
      <c r="A26" s="4"/>
      <c r="B26" s="4" t="s">
        <v>18</v>
      </c>
      <c r="O26" s="4" t="s">
        <v>18</v>
      </c>
      <c r="S26" s="1"/>
      <c r="T26" s="1"/>
      <c r="U26" s="1"/>
      <c r="V26" s="1"/>
    </row>
    <row r="27" spans="1:22" ht="22.5" customHeight="1">
      <c r="A27" s="4"/>
      <c r="S27" s="1"/>
      <c r="T27" s="1"/>
      <c r="U27" s="1"/>
      <c r="V27" s="1"/>
    </row>
    <row r="28" spans="1:22" ht="14.25">
      <c r="A28" s="4"/>
      <c r="S28" s="1"/>
      <c r="T28" s="1"/>
      <c r="U28" s="1"/>
      <c r="V28" s="1"/>
    </row>
    <row r="33" ht="14.25">
      <c r="J33" s="20" t="s">
        <v>18</v>
      </c>
    </row>
  </sheetData>
  <sheetProtection/>
  <mergeCells count="18">
    <mergeCell ref="A3:V3"/>
    <mergeCell ref="A5:A7"/>
    <mergeCell ref="B5:D6"/>
    <mergeCell ref="E5:G6"/>
    <mergeCell ref="H5:P5"/>
    <mergeCell ref="R5:R7"/>
    <mergeCell ref="S5:T6"/>
    <mergeCell ref="U5:U7"/>
    <mergeCell ref="V5:V7"/>
    <mergeCell ref="H6:H7"/>
    <mergeCell ref="P6:P7"/>
    <mergeCell ref="Q6:Q7"/>
    <mergeCell ref="I6:I7"/>
    <mergeCell ref="J6:J7"/>
    <mergeCell ref="L6:L7"/>
    <mergeCell ref="M6:M7"/>
    <mergeCell ref="N6:N7"/>
    <mergeCell ref="O6:O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24"/>
  <sheetViews>
    <sheetView zoomScalePageLayoutView="0" workbookViewId="0" topLeftCell="A3">
      <selection activeCell="D17" sqref="D17"/>
    </sheetView>
  </sheetViews>
  <sheetFormatPr defaultColWidth="9.00390625" defaultRowHeight="12.75"/>
  <cols>
    <col min="1" max="1" width="17.375" style="0" customWidth="1"/>
    <col min="2" max="2" width="6.125" style="0" customWidth="1"/>
    <col min="3" max="3" width="5.375" style="0" customWidth="1"/>
    <col min="4" max="4" width="4.375" style="0" customWidth="1"/>
    <col min="5" max="5" width="5.75390625" style="0" customWidth="1"/>
    <col min="6" max="6" width="4.875" style="0" customWidth="1"/>
    <col min="7" max="7" width="4.625" style="0" customWidth="1"/>
    <col min="8" max="8" width="6.00390625" style="0" customWidth="1"/>
    <col min="9" max="9" width="5.00390625" style="0" customWidth="1"/>
    <col min="10" max="10" width="4.875" style="0" customWidth="1"/>
    <col min="11" max="11" width="5.75390625" style="0" customWidth="1"/>
    <col min="12" max="13" width="4.375" style="0" customWidth="1"/>
    <col min="14" max="14" width="5.375" style="0" customWidth="1"/>
    <col min="15" max="15" width="4.875" style="0" customWidth="1"/>
    <col min="16" max="16" width="4.375" style="0" customWidth="1"/>
    <col min="17" max="17" width="5.125" style="0" customWidth="1"/>
    <col min="18" max="18" width="4.625" style="0" customWidth="1"/>
    <col min="19" max="19" width="4.75390625" style="0" customWidth="1"/>
    <col min="20" max="20" width="5.375" style="0" customWidth="1"/>
    <col min="21" max="22" width="4.75390625" style="0" customWidth="1"/>
    <col min="23" max="24" width="5.125" style="0" customWidth="1"/>
    <col min="25" max="25" width="4.25390625" style="0" customWidth="1"/>
  </cols>
  <sheetData>
    <row r="3" ht="12.75">
      <c r="A3" t="s">
        <v>62</v>
      </c>
    </row>
    <row r="5" ht="12.75">
      <c r="X5" t="s">
        <v>46</v>
      </c>
    </row>
    <row r="6" spans="1:25" ht="21.75" customHeight="1">
      <c r="A6" s="76" t="s">
        <v>47</v>
      </c>
      <c r="B6" s="72" t="s">
        <v>48</v>
      </c>
      <c r="C6" s="72"/>
      <c r="D6" s="72"/>
      <c r="E6" s="73" t="s">
        <v>35</v>
      </c>
      <c r="F6" s="74"/>
      <c r="G6" s="75"/>
      <c r="H6" s="72" t="s">
        <v>36</v>
      </c>
      <c r="I6" s="72"/>
      <c r="J6" s="72"/>
      <c r="K6" s="72" t="s">
        <v>37</v>
      </c>
      <c r="L6" s="72"/>
      <c r="M6" s="72"/>
      <c r="N6" s="72" t="s">
        <v>39</v>
      </c>
      <c r="O6" s="72"/>
      <c r="P6" s="72"/>
      <c r="Q6" s="72" t="s">
        <v>38</v>
      </c>
      <c r="R6" s="72"/>
      <c r="S6" s="72"/>
      <c r="T6" s="73" t="s">
        <v>49</v>
      </c>
      <c r="U6" s="74"/>
      <c r="V6" s="75"/>
      <c r="W6" s="73" t="s">
        <v>50</v>
      </c>
      <c r="X6" s="74"/>
      <c r="Y6" s="75"/>
    </row>
    <row r="7" spans="1:25" ht="20.25" customHeight="1">
      <c r="A7" s="76"/>
      <c r="B7" s="39" t="s">
        <v>34</v>
      </c>
      <c r="C7" s="39" t="s">
        <v>31</v>
      </c>
      <c r="D7" s="39" t="s">
        <v>32</v>
      </c>
      <c r="E7" s="39" t="s">
        <v>34</v>
      </c>
      <c r="F7" s="39" t="s">
        <v>31</v>
      </c>
      <c r="G7" s="39" t="s">
        <v>32</v>
      </c>
      <c r="H7" s="39" t="s">
        <v>34</v>
      </c>
      <c r="I7" s="39" t="s">
        <v>31</v>
      </c>
      <c r="J7" s="39" t="s">
        <v>32</v>
      </c>
      <c r="K7" s="39" t="s">
        <v>34</v>
      </c>
      <c r="L7" s="39" t="s">
        <v>31</v>
      </c>
      <c r="M7" s="39" t="s">
        <v>32</v>
      </c>
      <c r="N7" s="39" t="s">
        <v>34</v>
      </c>
      <c r="O7" s="39" t="s">
        <v>31</v>
      </c>
      <c r="P7" s="39" t="s">
        <v>32</v>
      </c>
      <c r="Q7" s="39" t="s">
        <v>34</v>
      </c>
      <c r="R7" s="39" t="s">
        <v>31</v>
      </c>
      <c r="S7" s="39" t="s">
        <v>32</v>
      </c>
      <c r="T7" s="39" t="s">
        <v>34</v>
      </c>
      <c r="U7" s="39" t="s">
        <v>31</v>
      </c>
      <c r="V7" s="39" t="s">
        <v>32</v>
      </c>
      <c r="W7" s="39" t="s">
        <v>34</v>
      </c>
      <c r="X7" s="39" t="s">
        <v>31</v>
      </c>
      <c r="Y7" s="39" t="s">
        <v>32</v>
      </c>
    </row>
    <row r="8" spans="1:25" ht="16.5" customHeight="1">
      <c r="A8" s="40" t="s">
        <v>60</v>
      </c>
      <c r="B8" s="18">
        <f>E8+H8+K8+N8+Q8</f>
        <v>459</v>
      </c>
      <c r="C8" s="18">
        <f>F8+I8+L8+O8+R8</f>
        <v>488</v>
      </c>
      <c r="D8" s="19">
        <f>C8/B8*100</f>
        <v>106.31808278867103</v>
      </c>
      <c r="E8" s="18">
        <v>180</v>
      </c>
      <c r="F8" s="18">
        <v>270</v>
      </c>
      <c r="G8" s="19">
        <f>F8/E8*100</f>
        <v>150</v>
      </c>
      <c r="H8" s="18">
        <v>113</v>
      </c>
      <c r="I8" s="18">
        <v>120</v>
      </c>
      <c r="J8" s="19">
        <f>I8/H8*100</f>
        <v>106.19469026548674</v>
      </c>
      <c r="K8" s="18">
        <v>69</v>
      </c>
      <c r="L8" s="18">
        <v>70</v>
      </c>
      <c r="M8" s="19">
        <f>L8/K8*100</f>
        <v>101.44927536231884</v>
      </c>
      <c r="N8" s="18">
        <v>28</v>
      </c>
      <c r="O8" s="18">
        <v>28</v>
      </c>
      <c r="P8" s="19">
        <f>O8/N8*100</f>
        <v>100</v>
      </c>
      <c r="Q8" s="18">
        <v>69</v>
      </c>
      <c r="R8" s="18"/>
      <c r="S8" s="19">
        <f>R8/Q8*100</f>
        <v>0</v>
      </c>
      <c r="T8" s="18">
        <v>137</v>
      </c>
      <c r="U8" s="18">
        <v>140</v>
      </c>
      <c r="V8" s="19">
        <f>U8/T8*100</f>
        <v>102.18978102189782</v>
      </c>
      <c r="W8" s="18">
        <v>82</v>
      </c>
      <c r="X8" s="18">
        <v>85</v>
      </c>
      <c r="Y8" s="19">
        <f>X8/W8*100</f>
        <v>103.65853658536585</v>
      </c>
    </row>
    <row r="9" spans="1:25" ht="16.5" customHeight="1">
      <c r="A9" s="40" t="s">
        <v>51</v>
      </c>
      <c r="B9" s="18">
        <f aca="true" t="shared" si="0" ref="B9:B20">E9+H9+K9+N9+Q9</f>
        <v>305</v>
      </c>
      <c r="C9" s="18">
        <f aca="true" t="shared" si="1" ref="C9:C21">F9+I9+L9+O9+R9</f>
        <v>305</v>
      </c>
      <c r="D9" s="19">
        <f aca="true" t="shared" si="2" ref="D9:D21">C9/B9*100</f>
        <v>100</v>
      </c>
      <c r="E9" s="18">
        <v>78</v>
      </c>
      <c r="F9" s="18">
        <v>78</v>
      </c>
      <c r="G9" s="19">
        <f aca="true" t="shared" si="3" ref="G9:G21">F9/E9*100</f>
        <v>100</v>
      </c>
      <c r="H9" s="18">
        <v>53</v>
      </c>
      <c r="I9" s="18">
        <v>53</v>
      </c>
      <c r="J9" s="19">
        <f aca="true" t="shared" si="4" ref="J9:J21">I9/H9*100</f>
        <v>100</v>
      </c>
      <c r="K9" s="18">
        <v>62</v>
      </c>
      <c r="L9" s="18">
        <v>62</v>
      </c>
      <c r="M9" s="19">
        <f aca="true" t="shared" si="5" ref="M9:M21">L9/K9*100</f>
        <v>100</v>
      </c>
      <c r="N9" s="18">
        <v>43</v>
      </c>
      <c r="O9" s="18">
        <v>43</v>
      </c>
      <c r="P9" s="19">
        <f aca="true" t="shared" si="6" ref="P9:P21">O9/N9*100</f>
        <v>100</v>
      </c>
      <c r="Q9" s="18">
        <v>69</v>
      </c>
      <c r="R9" s="18">
        <v>69</v>
      </c>
      <c r="S9" s="19">
        <f aca="true" t="shared" si="7" ref="S9:S21">R9/Q9*100</f>
        <v>100</v>
      </c>
      <c r="T9" s="18">
        <v>92</v>
      </c>
      <c r="U9" s="18">
        <v>92</v>
      </c>
      <c r="V9" s="19">
        <f aca="true" t="shared" si="8" ref="V9:V21">U9/T9*100</f>
        <v>100</v>
      </c>
      <c r="W9" s="18">
        <v>57</v>
      </c>
      <c r="X9" s="18">
        <v>57</v>
      </c>
      <c r="Y9" s="19">
        <f aca="true" t="shared" si="9" ref="Y9:Y21">X9/W9*100</f>
        <v>100</v>
      </c>
    </row>
    <row r="10" spans="1:25" ht="16.5" customHeight="1">
      <c r="A10" s="40" t="s">
        <v>43</v>
      </c>
      <c r="B10" s="18">
        <f t="shared" si="0"/>
        <v>193</v>
      </c>
      <c r="C10" s="18">
        <f t="shared" si="1"/>
        <v>193</v>
      </c>
      <c r="D10" s="19">
        <f t="shared" si="2"/>
        <v>100</v>
      </c>
      <c r="E10" s="18">
        <v>75</v>
      </c>
      <c r="F10" s="18">
        <v>120</v>
      </c>
      <c r="G10" s="19">
        <f t="shared" si="3"/>
        <v>160</v>
      </c>
      <c r="H10" s="18">
        <v>38</v>
      </c>
      <c r="I10" s="18">
        <v>73</v>
      </c>
      <c r="J10" s="19">
        <f t="shared" si="4"/>
        <v>192.10526315789474</v>
      </c>
      <c r="K10" s="18">
        <v>27</v>
      </c>
      <c r="L10" s="18">
        <v>0</v>
      </c>
      <c r="M10" s="19">
        <f t="shared" si="5"/>
        <v>0</v>
      </c>
      <c r="N10" s="18">
        <v>20</v>
      </c>
      <c r="O10" s="18">
        <v>0</v>
      </c>
      <c r="P10" s="19">
        <f t="shared" si="6"/>
        <v>0</v>
      </c>
      <c r="Q10" s="18">
        <v>33</v>
      </c>
      <c r="R10" s="18">
        <v>0</v>
      </c>
      <c r="S10" s="19">
        <f t="shared" si="7"/>
        <v>0</v>
      </c>
      <c r="T10" s="18">
        <v>58</v>
      </c>
      <c r="U10" s="18">
        <v>0</v>
      </c>
      <c r="V10" s="19">
        <f t="shared" si="8"/>
        <v>0</v>
      </c>
      <c r="W10" s="18">
        <v>110</v>
      </c>
      <c r="X10" s="18">
        <v>0</v>
      </c>
      <c r="Y10" s="19">
        <f t="shared" si="9"/>
        <v>0</v>
      </c>
    </row>
    <row r="11" spans="1:25" ht="16.5" customHeight="1">
      <c r="A11" s="40" t="s">
        <v>58</v>
      </c>
      <c r="B11" s="18">
        <f>E11+H11+K11+N11+Q11</f>
        <v>220</v>
      </c>
      <c r="C11" s="18">
        <f t="shared" si="1"/>
        <v>0</v>
      </c>
      <c r="D11" s="19">
        <f t="shared" si="2"/>
        <v>0</v>
      </c>
      <c r="E11" s="18">
        <v>0</v>
      </c>
      <c r="F11" s="18"/>
      <c r="G11" s="19" t="e">
        <f t="shared" si="3"/>
        <v>#DIV/0!</v>
      </c>
      <c r="H11" s="18">
        <v>115</v>
      </c>
      <c r="I11" s="18"/>
      <c r="J11" s="19">
        <f t="shared" si="4"/>
        <v>0</v>
      </c>
      <c r="K11" s="18">
        <v>12</v>
      </c>
      <c r="L11" s="18"/>
      <c r="M11" s="19">
        <f t="shared" si="5"/>
        <v>0</v>
      </c>
      <c r="N11" s="18">
        <v>75</v>
      </c>
      <c r="O11" s="18"/>
      <c r="P11" s="19">
        <f t="shared" si="6"/>
        <v>0</v>
      </c>
      <c r="Q11" s="18">
        <v>18</v>
      </c>
      <c r="R11" s="18"/>
      <c r="S11" s="19">
        <f t="shared" si="7"/>
        <v>0</v>
      </c>
      <c r="T11" s="18">
        <v>66</v>
      </c>
      <c r="U11" s="18"/>
      <c r="V11" s="19">
        <f t="shared" si="8"/>
        <v>0</v>
      </c>
      <c r="W11" s="18">
        <v>5</v>
      </c>
      <c r="X11" s="18"/>
      <c r="Y11" s="19">
        <f t="shared" si="9"/>
        <v>0</v>
      </c>
    </row>
    <row r="12" spans="1:25" ht="16.5" customHeight="1">
      <c r="A12" s="40" t="s">
        <v>52</v>
      </c>
      <c r="B12" s="18">
        <f t="shared" si="0"/>
        <v>275</v>
      </c>
      <c r="C12" s="18">
        <f t="shared" si="1"/>
        <v>0</v>
      </c>
      <c r="D12" s="19">
        <f t="shared" si="2"/>
        <v>0</v>
      </c>
      <c r="E12" s="18">
        <v>0</v>
      </c>
      <c r="F12" s="18"/>
      <c r="G12" s="19" t="e">
        <f t="shared" si="3"/>
        <v>#DIV/0!</v>
      </c>
      <c r="H12" s="18">
        <v>60</v>
      </c>
      <c r="I12" s="18"/>
      <c r="J12" s="19">
        <f t="shared" si="4"/>
        <v>0</v>
      </c>
      <c r="K12" s="18">
        <v>76</v>
      </c>
      <c r="L12" s="18"/>
      <c r="M12" s="19">
        <f t="shared" si="5"/>
        <v>0</v>
      </c>
      <c r="N12" s="18">
        <v>25</v>
      </c>
      <c r="O12" s="18"/>
      <c r="P12" s="19">
        <f t="shared" si="6"/>
        <v>0</v>
      </c>
      <c r="Q12" s="18">
        <v>114</v>
      </c>
      <c r="R12" s="18"/>
      <c r="S12" s="19">
        <f t="shared" si="7"/>
        <v>0</v>
      </c>
      <c r="T12" s="18">
        <v>82</v>
      </c>
      <c r="U12" s="18"/>
      <c r="V12" s="19">
        <f t="shared" si="8"/>
        <v>0</v>
      </c>
      <c r="W12" s="18">
        <v>204</v>
      </c>
      <c r="X12" s="18"/>
      <c r="Y12" s="19">
        <f t="shared" si="9"/>
        <v>0</v>
      </c>
    </row>
    <row r="13" spans="1:25" ht="16.5" customHeight="1">
      <c r="A13" s="40" t="s">
        <v>53</v>
      </c>
      <c r="B13" s="18">
        <f t="shared" si="0"/>
        <v>389</v>
      </c>
      <c r="C13" s="18">
        <f t="shared" si="1"/>
        <v>0</v>
      </c>
      <c r="D13" s="19">
        <f t="shared" si="2"/>
        <v>0</v>
      </c>
      <c r="E13" s="18">
        <v>50</v>
      </c>
      <c r="F13" s="18"/>
      <c r="G13" s="19">
        <f t="shared" si="3"/>
        <v>0</v>
      </c>
      <c r="H13" s="18">
        <v>0</v>
      </c>
      <c r="I13" s="18"/>
      <c r="J13" s="19" t="e">
        <f t="shared" si="4"/>
        <v>#DIV/0!</v>
      </c>
      <c r="K13" s="18">
        <v>120</v>
      </c>
      <c r="L13" s="18"/>
      <c r="M13" s="19">
        <f t="shared" si="5"/>
        <v>0</v>
      </c>
      <c r="N13" s="18">
        <v>77</v>
      </c>
      <c r="O13" s="18"/>
      <c r="P13" s="19">
        <f t="shared" si="6"/>
        <v>0</v>
      </c>
      <c r="Q13" s="18">
        <v>142</v>
      </c>
      <c r="R13" s="18"/>
      <c r="S13" s="19">
        <f t="shared" si="7"/>
        <v>0</v>
      </c>
      <c r="T13" s="18">
        <v>117</v>
      </c>
      <c r="U13" s="18"/>
      <c r="V13" s="19">
        <f t="shared" si="8"/>
        <v>0</v>
      </c>
      <c r="W13" s="18">
        <v>48</v>
      </c>
      <c r="X13" s="18"/>
      <c r="Y13" s="19">
        <f t="shared" si="9"/>
        <v>0</v>
      </c>
    </row>
    <row r="14" spans="1:25" ht="16.5" customHeight="1">
      <c r="A14" s="40" t="s">
        <v>54</v>
      </c>
      <c r="B14" s="18">
        <f t="shared" si="0"/>
        <v>286</v>
      </c>
      <c r="C14" s="18">
        <f t="shared" si="1"/>
        <v>243</v>
      </c>
      <c r="D14" s="19">
        <f t="shared" si="2"/>
        <v>84.96503496503497</v>
      </c>
      <c r="E14" s="18">
        <v>125</v>
      </c>
      <c r="F14" s="18">
        <v>125</v>
      </c>
      <c r="G14" s="19">
        <f t="shared" si="3"/>
        <v>100</v>
      </c>
      <c r="H14" s="18">
        <v>74</v>
      </c>
      <c r="I14" s="18">
        <v>74</v>
      </c>
      <c r="J14" s="19">
        <f t="shared" si="4"/>
        <v>100</v>
      </c>
      <c r="K14" s="18">
        <v>22</v>
      </c>
      <c r="L14" s="18"/>
      <c r="M14" s="19">
        <f t="shared" si="5"/>
        <v>0</v>
      </c>
      <c r="N14" s="18">
        <v>21</v>
      </c>
      <c r="O14" s="18"/>
      <c r="P14" s="19">
        <f t="shared" si="6"/>
        <v>0</v>
      </c>
      <c r="Q14" s="18">
        <v>44</v>
      </c>
      <c r="R14" s="18">
        <v>44</v>
      </c>
      <c r="S14" s="19">
        <f t="shared" si="7"/>
        <v>100</v>
      </c>
      <c r="T14" s="18">
        <v>86</v>
      </c>
      <c r="U14" s="18">
        <v>86</v>
      </c>
      <c r="V14" s="19">
        <f t="shared" si="8"/>
        <v>100</v>
      </c>
      <c r="W14" s="18">
        <v>80</v>
      </c>
      <c r="X14" s="18"/>
      <c r="Y14" s="19">
        <f t="shared" si="9"/>
        <v>0</v>
      </c>
    </row>
    <row r="15" spans="1:25" ht="16.5" customHeight="1">
      <c r="A15" s="40" t="s">
        <v>44</v>
      </c>
      <c r="B15" s="18">
        <f t="shared" si="0"/>
        <v>580</v>
      </c>
      <c r="C15" s="18">
        <f t="shared" si="1"/>
        <v>580</v>
      </c>
      <c r="D15" s="19">
        <f t="shared" si="2"/>
        <v>100</v>
      </c>
      <c r="E15" s="18">
        <v>175</v>
      </c>
      <c r="F15" s="18">
        <v>175</v>
      </c>
      <c r="G15" s="19">
        <f t="shared" si="3"/>
        <v>100</v>
      </c>
      <c r="H15" s="18">
        <v>150</v>
      </c>
      <c r="I15" s="18">
        <v>150</v>
      </c>
      <c r="J15" s="19">
        <f t="shared" si="4"/>
        <v>100</v>
      </c>
      <c r="K15" s="18">
        <v>80</v>
      </c>
      <c r="L15" s="18">
        <v>80</v>
      </c>
      <c r="M15" s="19">
        <f t="shared" si="5"/>
        <v>100</v>
      </c>
      <c r="N15" s="18">
        <v>65</v>
      </c>
      <c r="O15" s="18">
        <v>65</v>
      </c>
      <c r="P15" s="19">
        <f t="shared" si="6"/>
        <v>100</v>
      </c>
      <c r="Q15" s="18">
        <v>110</v>
      </c>
      <c r="R15" s="18">
        <v>110</v>
      </c>
      <c r="S15" s="19">
        <f t="shared" si="7"/>
        <v>100</v>
      </c>
      <c r="T15" s="18">
        <v>174</v>
      </c>
      <c r="U15" s="18">
        <v>174</v>
      </c>
      <c r="V15" s="19">
        <f t="shared" si="8"/>
        <v>100</v>
      </c>
      <c r="W15" s="18">
        <v>265</v>
      </c>
      <c r="X15" s="18">
        <v>265</v>
      </c>
      <c r="Y15" s="19">
        <f t="shared" si="9"/>
        <v>100</v>
      </c>
    </row>
    <row r="16" spans="1:25" ht="16.5" customHeight="1">
      <c r="A16" s="40" t="s">
        <v>45</v>
      </c>
      <c r="B16" s="18">
        <f t="shared" si="0"/>
        <v>337</v>
      </c>
      <c r="C16" s="18">
        <f t="shared" si="1"/>
        <v>337</v>
      </c>
      <c r="D16" s="19">
        <f t="shared" si="2"/>
        <v>100</v>
      </c>
      <c r="E16" s="18">
        <v>175</v>
      </c>
      <c r="F16" s="18">
        <v>187</v>
      </c>
      <c r="G16" s="19">
        <f t="shared" si="3"/>
        <v>106.85714285714285</v>
      </c>
      <c r="H16" s="18">
        <v>75</v>
      </c>
      <c r="I16" s="18">
        <v>150</v>
      </c>
      <c r="J16" s="19">
        <f t="shared" si="4"/>
        <v>200</v>
      </c>
      <c r="K16" s="18">
        <v>30</v>
      </c>
      <c r="L16" s="18"/>
      <c r="M16" s="19">
        <f t="shared" si="5"/>
        <v>0</v>
      </c>
      <c r="N16" s="18">
        <v>19</v>
      </c>
      <c r="O16" s="18"/>
      <c r="P16" s="19">
        <f t="shared" si="6"/>
        <v>0</v>
      </c>
      <c r="Q16" s="18">
        <v>38</v>
      </c>
      <c r="R16" s="18"/>
      <c r="S16" s="19">
        <f t="shared" si="7"/>
        <v>0</v>
      </c>
      <c r="T16" s="18">
        <v>101</v>
      </c>
      <c r="U16" s="18">
        <v>101</v>
      </c>
      <c r="V16" s="19">
        <f t="shared" si="8"/>
        <v>100</v>
      </c>
      <c r="W16" s="18">
        <v>0</v>
      </c>
      <c r="X16" s="18"/>
      <c r="Y16" s="19" t="e">
        <f t="shared" si="9"/>
        <v>#DIV/0!</v>
      </c>
    </row>
    <row r="17" spans="1:25" ht="16.5" customHeight="1">
      <c r="A17" s="40" t="s">
        <v>55</v>
      </c>
      <c r="B17" s="18">
        <f t="shared" si="0"/>
        <v>2546</v>
      </c>
      <c r="C17" s="18">
        <f t="shared" si="1"/>
        <v>2119</v>
      </c>
      <c r="D17" s="19">
        <f t="shared" si="2"/>
        <v>83.22859387274156</v>
      </c>
      <c r="E17" s="18">
        <v>1100</v>
      </c>
      <c r="F17" s="18">
        <v>1130</v>
      </c>
      <c r="G17" s="19">
        <f t="shared" si="3"/>
        <v>102.72727272727273</v>
      </c>
      <c r="H17" s="18">
        <v>1246</v>
      </c>
      <c r="I17" s="18">
        <v>840</v>
      </c>
      <c r="J17" s="19">
        <f t="shared" si="4"/>
        <v>67.41573033707866</v>
      </c>
      <c r="K17" s="18">
        <v>0</v>
      </c>
      <c r="L17" s="18"/>
      <c r="M17" s="19" t="e">
        <f t="shared" si="5"/>
        <v>#DIV/0!</v>
      </c>
      <c r="N17" s="18">
        <v>200</v>
      </c>
      <c r="O17" s="18">
        <v>149</v>
      </c>
      <c r="P17" s="19">
        <f t="shared" si="6"/>
        <v>74.5</v>
      </c>
      <c r="Q17" s="18">
        <v>0</v>
      </c>
      <c r="R17" s="18"/>
      <c r="S17" s="19" t="e">
        <f t="shared" si="7"/>
        <v>#DIV/0!</v>
      </c>
      <c r="T17" s="18">
        <v>704</v>
      </c>
      <c r="U17" s="18">
        <v>339</v>
      </c>
      <c r="V17" s="19">
        <f t="shared" si="8"/>
        <v>48.153409090909086</v>
      </c>
      <c r="W17" s="18">
        <v>700</v>
      </c>
      <c r="X17" s="18">
        <v>740</v>
      </c>
      <c r="Y17" s="19">
        <f t="shared" si="9"/>
        <v>105.71428571428572</v>
      </c>
    </row>
    <row r="18" spans="1:25" ht="16.5" customHeight="1">
      <c r="A18" s="40" t="s">
        <v>33</v>
      </c>
      <c r="B18" s="18">
        <f t="shared" si="0"/>
        <v>383</v>
      </c>
      <c r="C18" s="18">
        <f t="shared" si="1"/>
        <v>67</v>
      </c>
      <c r="D18" s="19">
        <f t="shared" si="2"/>
        <v>17.4934725848564</v>
      </c>
      <c r="E18" s="18">
        <v>150</v>
      </c>
      <c r="F18" s="18"/>
      <c r="G18" s="19">
        <f t="shared" si="3"/>
        <v>0</v>
      </c>
      <c r="H18" s="18">
        <v>156</v>
      </c>
      <c r="I18" s="18"/>
      <c r="J18" s="19">
        <f t="shared" si="4"/>
        <v>0</v>
      </c>
      <c r="K18" s="18">
        <v>27</v>
      </c>
      <c r="L18" s="18">
        <v>27</v>
      </c>
      <c r="M18" s="19">
        <f t="shared" si="5"/>
        <v>100</v>
      </c>
      <c r="N18" s="18">
        <v>25</v>
      </c>
      <c r="O18" s="18">
        <v>25</v>
      </c>
      <c r="P18" s="19">
        <f t="shared" si="6"/>
        <v>100</v>
      </c>
      <c r="Q18" s="18">
        <v>25</v>
      </c>
      <c r="R18" s="18">
        <v>15</v>
      </c>
      <c r="S18" s="19">
        <f t="shared" si="7"/>
        <v>60</v>
      </c>
      <c r="T18" s="18">
        <v>115</v>
      </c>
      <c r="U18" s="18"/>
      <c r="V18" s="19">
        <f t="shared" si="8"/>
        <v>0</v>
      </c>
      <c r="W18" s="18">
        <v>135</v>
      </c>
      <c r="X18" s="18"/>
      <c r="Y18" s="19">
        <f t="shared" si="9"/>
        <v>0</v>
      </c>
    </row>
    <row r="19" spans="1:25" ht="16.5" customHeight="1">
      <c r="A19" s="40" t="s">
        <v>56</v>
      </c>
      <c r="B19" s="18">
        <f t="shared" si="0"/>
        <v>864</v>
      </c>
      <c r="C19" s="18">
        <f t="shared" si="1"/>
        <v>864</v>
      </c>
      <c r="D19" s="19">
        <f t="shared" si="2"/>
        <v>100</v>
      </c>
      <c r="E19" s="18">
        <v>400</v>
      </c>
      <c r="F19" s="18">
        <v>400</v>
      </c>
      <c r="G19" s="19">
        <f t="shared" si="3"/>
        <v>100</v>
      </c>
      <c r="H19" s="18">
        <v>464</v>
      </c>
      <c r="I19" s="18">
        <v>464</v>
      </c>
      <c r="J19" s="19">
        <f t="shared" si="4"/>
        <v>100</v>
      </c>
      <c r="K19" s="18">
        <v>0</v>
      </c>
      <c r="L19" s="18"/>
      <c r="M19" s="19" t="e">
        <f t="shared" si="5"/>
        <v>#DIV/0!</v>
      </c>
      <c r="N19" s="18">
        <v>0</v>
      </c>
      <c r="O19" s="18"/>
      <c r="P19" s="19" t="e">
        <f t="shared" si="6"/>
        <v>#DIV/0!</v>
      </c>
      <c r="Q19" s="18">
        <v>0</v>
      </c>
      <c r="R19" s="18"/>
      <c r="S19" s="19" t="e">
        <f t="shared" si="7"/>
        <v>#DIV/0!</v>
      </c>
      <c r="T19" s="18">
        <v>259</v>
      </c>
      <c r="U19" s="18">
        <v>259</v>
      </c>
      <c r="V19" s="19">
        <f t="shared" si="8"/>
        <v>100</v>
      </c>
      <c r="W19" s="18">
        <v>525</v>
      </c>
      <c r="X19" s="18">
        <v>525</v>
      </c>
      <c r="Y19" s="19">
        <f t="shared" si="9"/>
        <v>100</v>
      </c>
    </row>
    <row r="20" spans="1:25" ht="16.5" customHeight="1">
      <c r="A20" s="40" t="s">
        <v>57</v>
      </c>
      <c r="B20" s="18">
        <f t="shared" si="0"/>
        <v>1923</v>
      </c>
      <c r="C20" s="18">
        <f t="shared" si="1"/>
        <v>0</v>
      </c>
      <c r="D20" s="19">
        <f t="shared" si="2"/>
        <v>0</v>
      </c>
      <c r="E20" s="18">
        <v>730</v>
      </c>
      <c r="F20" s="18"/>
      <c r="G20" s="19">
        <f t="shared" si="3"/>
        <v>0</v>
      </c>
      <c r="H20" s="18">
        <v>886</v>
      </c>
      <c r="I20" s="18"/>
      <c r="J20" s="19">
        <f t="shared" si="4"/>
        <v>0</v>
      </c>
      <c r="K20" s="18">
        <v>193</v>
      </c>
      <c r="L20" s="18"/>
      <c r="M20" s="19">
        <f t="shared" si="5"/>
        <v>0</v>
      </c>
      <c r="N20" s="18">
        <v>34</v>
      </c>
      <c r="O20" s="18"/>
      <c r="P20" s="19">
        <f t="shared" si="6"/>
        <v>0</v>
      </c>
      <c r="Q20" s="18">
        <v>80</v>
      </c>
      <c r="R20" s="18"/>
      <c r="S20" s="19">
        <f t="shared" si="7"/>
        <v>0</v>
      </c>
      <c r="T20" s="18">
        <v>577</v>
      </c>
      <c r="U20" s="18"/>
      <c r="V20" s="19">
        <f t="shared" si="8"/>
        <v>0</v>
      </c>
      <c r="W20" s="18">
        <v>90</v>
      </c>
      <c r="X20" s="18"/>
      <c r="Y20" s="19">
        <f t="shared" si="9"/>
        <v>0</v>
      </c>
    </row>
    <row r="21" spans="1:25" s="44" customFormat="1" ht="16.5" customHeight="1">
      <c r="A21" s="41" t="s">
        <v>3</v>
      </c>
      <c r="B21" s="42">
        <f>SUM(B8:B20)</f>
        <v>8760</v>
      </c>
      <c r="C21" s="42">
        <f t="shared" si="1"/>
        <v>5196</v>
      </c>
      <c r="D21" s="43">
        <f t="shared" si="2"/>
        <v>59.31506849315068</v>
      </c>
      <c r="E21" s="42">
        <f>SUM(E8:E20)</f>
        <v>3238</v>
      </c>
      <c r="F21" s="42">
        <f>SUM(F8:F20)</f>
        <v>2485</v>
      </c>
      <c r="G21" s="43">
        <f t="shared" si="3"/>
        <v>76.74490426189006</v>
      </c>
      <c r="H21" s="42">
        <f>SUM(H8:H20)</f>
        <v>3430</v>
      </c>
      <c r="I21" s="42">
        <f>SUM(I8:I20)</f>
        <v>1924</v>
      </c>
      <c r="J21" s="43">
        <f t="shared" si="4"/>
        <v>56.093294460641395</v>
      </c>
      <c r="K21" s="42">
        <f>SUM(K8:K20)</f>
        <v>718</v>
      </c>
      <c r="L21" s="42">
        <f>SUM(L8:L20)</f>
        <v>239</v>
      </c>
      <c r="M21" s="43">
        <f t="shared" si="5"/>
        <v>33.28690807799443</v>
      </c>
      <c r="N21" s="42">
        <f>SUM(N8:N20)</f>
        <v>632</v>
      </c>
      <c r="O21" s="42">
        <f>SUM(O8:O20)</f>
        <v>310</v>
      </c>
      <c r="P21" s="19">
        <f t="shared" si="6"/>
        <v>49.050632911392405</v>
      </c>
      <c r="Q21" s="42">
        <f>SUM(Q8:Q20)</f>
        <v>742</v>
      </c>
      <c r="R21" s="42">
        <f>SUM(R8:R20)</f>
        <v>238</v>
      </c>
      <c r="S21" s="43">
        <f t="shared" si="7"/>
        <v>32.075471698113205</v>
      </c>
      <c r="T21" s="42">
        <f>SUM(T8:T20)</f>
        <v>2568</v>
      </c>
      <c r="U21" s="42">
        <f>SUM(U8:U20)</f>
        <v>1191</v>
      </c>
      <c r="V21" s="43">
        <f t="shared" si="8"/>
        <v>46.3785046728972</v>
      </c>
      <c r="W21" s="42">
        <f>SUM(W8:W20)</f>
        <v>2301</v>
      </c>
      <c r="X21" s="42">
        <f>SUM(X8:X20)</f>
        <v>1672</v>
      </c>
      <c r="Y21" s="43">
        <f t="shared" si="9"/>
        <v>72.66405910473706</v>
      </c>
    </row>
    <row r="22" spans="2:3" ht="12.75">
      <c r="B22" s="17"/>
      <c r="C22" s="45"/>
    </row>
    <row r="24" spans="1:25" ht="12.75">
      <c r="A24" s="71" t="s">
        <v>63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</row>
  </sheetData>
  <sheetProtection/>
  <mergeCells count="10">
    <mergeCell ref="A24:Y24"/>
    <mergeCell ref="Q6:S6"/>
    <mergeCell ref="T6:V6"/>
    <mergeCell ref="W6:Y6"/>
    <mergeCell ref="A6:A7"/>
    <mergeCell ref="B6:D6"/>
    <mergeCell ref="E6:G6"/>
    <mergeCell ref="H6:J6"/>
    <mergeCell ref="K6:M6"/>
    <mergeCell ref="N6:P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Ирина</cp:lastModifiedBy>
  <cp:lastPrinted>2017-12-11T05:29:16Z</cp:lastPrinted>
  <dcterms:created xsi:type="dcterms:W3CDTF">2002-08-14T06:30:45Z</dcterms:created>
  <dcterms:modified xsi:type="dcterms:W3CDTF">2017-12-11T04:42:17Z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